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F:\excel\gemel\AA_CLIENTS\ק.ל.ע קרן השתלמות לעוס\2021\דיווחים נלווים\ישירות\Q4\4\"/>
    </mc:Choice>
  </mc:AlternateContent>
  <xr:revisionPtr revIDLastSave="0" documentId="13_ncr:1_{1934453C-366D-412B-A5A0-925BDBA89A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נספח 1" sheetId="1" r:id="rId1"/>
    <sheet name="נספח 1 מסלול 1" sheetId="4" r:id="rId2"/>
    <sheet name="נספח 1 מסלול 2" sheetId="5" r:id="rId3"/>
    <sheet name="נספח 2" sheetId="2" r:id="rId4"/>
    <sheet name="נספח 3" sheetId="3" r:id="rId5"/>
  </sheets>
  <externalReferences>
    <externalReference r:id="rId6"/>
  </externalReferences>
  <definedNames>
    <definedName name="comp_name">'[1]הפעלה דוח הוצאות ישירות'!$D$2</definedName>
    <definedName name="SUG_MUZAR">'[1]הפעלה דוח הוצאות ישירות'!$D$3</definedName>
    <definedName name="to_date">'[1]הפעלה דוח הוצאות ישירות'!$D$4</definedName>
    <definedName name="_xlnm.Print_Area" localSheetId="0">'נספח 1'!$A$1:$L$35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1" l="1"/>
  <c r="D3" i="1"/>
  <c r="D31" i="2"/>
  <c r="D13" i="2"/>
  <c r="D5" i="1"/>
  <c r="D4" i="1"/>
  <c r="D9" i="4"/>
  <c r="D18" i="2" s="1"/>
  <c r="D37" i="5" l="1"/>
  <c r="D37" i="4"/>
  <c r="D37" i="1"/>
  <c r="D7" i="4"/>
  <c r="D5" i="4"/>
  <c r="D16" i="5" l="1"/>
  <c r="D31" i="5" s="1"/>
  <c r="D11" i="2"/>
  <c r="D20" i="2"/>
  <c r="D4" i="2"/>
  <c r="D12" i="2"/>
  <c r="D35" i="3"/>
  <c r="D24" i="1" l="1"/>
  <c r="D61" i="3"/>
  <c r="D25" i="1" s="1"/>
  <c r="D34" i="5"/>
  <c r="D67" i="3"/>
  <c r="D7" i="1" l="1"/>
  <c r="D9" i="1" s="1"/>
  <c r="D83" i="3" l="1"/>
  <c r="D23" i="4" l="1"/>
  <c r="D23" i="1"/>
  <c r="D35" i="5"/>
  <c r="D22" i="4"/>
  <c r="D17" i="4"/>
  <c r="D25" i="4" l="1"/>
  <c r="D17" i="1"/>
  <c r="D26" i="3" l="1"/>
  <c r="D19" i="1" l="1"/>
  <c r="D16" i="1" s="1"/>
  <c r="D84" i="3"/>
  <c r="D22" i="1"/>
  <c r="D19" i="4"/>
  <c r="D16" i="4" s="1"/>
  <c r="D31" i="4" s="1"/>
  <c r="D35" i="4" l="1"/>
  <c r="D34" i="4"/>
  <c r="D35" i="1" l="1"/>
  <c r="D34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">
    <s v="ThisWorkbookDataModel"/>
    <s v="#,0.00"/>
    <s v="[Measures].[DE1_current_Total]"/>
    <s v="[Measures].[DE1_lastYear_2]"/>
    <s v="[Measures].[DE1_lastYear_1]"/>
  </metadataStrings>
  <mdxMetadata count="3">
    <mdx n="0" f="v">
      <t c="1" si="1">
        <n x="2"/>
      </t>
    </mdx>
    <mdx n="0" f="v">
      <t c="1" si="1">
        <n x="3"/>
      </t>
    </mdx>
    <mdx n="0" f="v">
      <t c="1" si="1">
        <n x="4"/>
      </t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<sst xmlns="http://schemas.openxmlformats.org/spreadsheetml/2006/main" count="232" uniqueCount="134">
  <si>
    <t>נספח 1 - קלע - השתלמות לעובדים סוציאליים - קרן השתלמות -  סך התשלומים ששולמו בגין כל סוג של הוצאה ישירה לשנה המסתיימת ביום 30/12/2021</t>
  </si>
  <si>
    <t>תאור</t>
  </si>
  <si>
    <t>אלפי ש''ח</t>
  </si>
  <si>
    <t>1. סהכ עמלות קניה ומכירה</t>
  </si>
  <si>
    <t>א. סך עמלות ברוקראז לצדדים קשורים</t>
  </si>
  <si>
    <t>ב. סך עמלות ברוקראז לצדדים שאינם קשורים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</si>
  <si>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</si>
  <si>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</si>
  <si>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</si>
  <si>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3. סה"כ הוצאות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</si>
  <si>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</si>
  <si>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פרויקטים לתשתיות</t>
  </si>
  <si>
    <t>ג. סך הוצאות הנובעות מהשקעה בזכויות במקרקעין</t>
  </si>
  <si>
    <t>4. סה"כ עמלות ניהול חיצוני</t>
  </si>
  <si>
    <t xml:space="preserve">א.סך תשלומים הנובעים מהשקעה בקרנות השקעה בישראל </t>
  </si>
  <si>
    <t>ג. סך תשלומים הנובעים מהשקעה בקרנות השקעה בחו"ל</t>
  </si>
  <si>
    <t>ד. סך תשלומים למנהלי תיקים ישראלים בגין השקעה בחו"ל</t>
  </si>
  <si>
    <t xml:space="preserve">ה. סך תשלומים למנהלי תיקים זרים </t>
  </si>
  <si>
    <t>ו. סך תשלומים בגין השקעה בתעודות סל ישראליות</t>
  </si>
  <si>
    <t>ז. סך תשלומים בגין השקעה בתעודות סל זרות</t>
  </si>
  <si>
    <t>ט. 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</si>
  <si>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</si>
  <si>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</si>
  <si>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</si>
  <si>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</si>
  <si>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</si>
  <si>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 לפי התקנות (באחוזים) (סיכום סעיפים 3א, 4, 5ב חלקי סך נכסים לסוף שנה קודמת)</t>
  </si>
  <si>
    <t>ב. שיעור סך הוצאות ישירות מסך נכסים לסוף שנה קודמת (באחוזים) (סעיף 6 חלקי סך נכסים לסוף שנה קודמת)</t>
  </si>
  <si>
    <t>8. יתרת נכסים ממוצעת באלפי ₪</t>
  </si>
  <si>
    <t>נספח 2 - קלע - השתלמות לעובדים סוציאליים - קרן השתלמות - פרוט עמלות והוצאות לשנה המסתיימת ביום 30/12/2021</t>
  </si>
  <si>
    <t>ברוקראז-עמלות קניה ומכירה בגין עסקאות בניע סחירים</t>
  </si>
  <si>
    <t/>
  </si>
  <si>
    <t>צדדים קשורים</t>
  </si>
  <si>
    <t>סה"כ לצדדים קשורים</t>
  </si>
  <si>
    <t>צדדים שאינם קשורים</t>
  </si>
  <si>
    <t>ברוקר פסגות</t>
  </si>
  <si>
    <t>ברוקר לידר הנפקות</t>
  </si>
  <si>
    <t>ברוקר זר</t>
  </si>
  <si>
    <t>ברוקר IBI</t>
  </si>
  <si>
    <t>בנק לאומי</t>
  </si>
  <si>
    <t>סה"כ לצדדים שאינם קשורים</t>
  </si>
  <si>
    <t>סך עמלות ברוקראז</t>
  </si>
  <si>
    <t>עמלות קסטודיאן</t>
  </si>
  <si>
    <t>סך עמלות קסטודיאן</t>
  </si>
  <si>
    <t>הוצאות הנובעת מהשקעה בניע לא סחירים או ממתן הלוואה</t>
  </si>
  <si>
    <t>סך הוצאות הנובעת מהשקעה בניע לא סחירים או ממתן הלוואה</t>
  </si>
  <si>
    <t>הוצאה הנובעת מהשקעה בזכויות במקרקעין</t>
  </si>
  <si>
    <t>סך הוצאות הנובעת מהשקעה בזכויות מקרקעין</t>
  </si>
  <si>
    <t>הוצאה הנובעת בעד ניהול תביעה או תובענה</t>
  </si>
  <si>
    <t>סך הוצאות בעד ניהול תביעה או תובענה</t>
  </si>
  <si>
    <t>הוצאה הנובעת ממתן משכנתא</t>
  </si>
  <si>
    <t>סך הוצאות הנובעת ממתן משכנתא</t>
  </si>
  <si>
    <t>סך הכל עמלות והוצאות</t>
  </si>
  <si>
    <t xml:space="preserve"> יתרת נכסים ממוצעת באלפי ₪</t>
  </si>
  <si>
    <t>נספח 3 - קלע - השתלמות לעובדים סוציאליים - קרן השתלמות - פירוט עמלות ניהול חיצוני לשנה המסתיימת ביום 30/12/2021</t>
  </si>
  <si>
    <t>אלפי שח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</si>
  <si>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</si>
  <si>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</si>
  <si>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</si>
  <si>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תשלום למנהל תיקים זר</t>
  </si>
  <si>
    <t>סך תשלום למנהל תיקים זר</t>
  </si>
  <si>
    <t xml:space="preserve">תשלום בגין קרנות נאמנות </t>
  </si>
  <si>
    <t>קרן נאמנות ישראלית</t>
  </si>
  <si>
    <t>קרן חוץ</t>
  </si>
  <si>
    <t>BlackRock Inc</t>
  </si>
  <si>
    <t>State Street Corp</t>
  </si>
  <si>
    <t>PRIMO-MILLER OPPORTUNITY-ZUA</t>
  </si>
  <si>
    <t>WisdomTree</t>
  </si>
  <si>
    <t xml:space="preserve">Invesco </t>
  </si>
  <si>
    <t>Gemway</t>
  </si>
  <si>
    <t>Heptagon Fund plc</t>
  </si>
  <si>
    <t xml:space="preserve">UTI INTERNATIONAL SINGAPORE </t>
  </si>
  <si>
    <t>Trigon New Europe Fund</t>
  </si>
  <si>
    <t>HBM Healthcare Investment ag</t>
  </si>
  <si>
    <t>Comgest</t>
  </si>
  <si>
    <t>India Acorn ICAV - Ashoka Indi</t>
  </si>
  <si>
    <t>Schroder ISF Greater China</t>
  </si>
  <si>
    <t>Alger SICAV - Alger Small Cap</t>
  </si>
  <si>
    <t>LEGG MASON GLOBAL FUNDS</t>
  </si>
  <si>
    <t>Spyglass us growth fund ucits</t>
  </si>
  <si>
    <t>Diamond Capital</t>
  </si>
  <si>
    <t>CREDIT SUISSE</t>
  </si>
  <si>
    <t>סך תשלומים בגין השקעה בקרנות נאמנות</t>
  </si>
  <si>
    <t>תשלום בגין השקעה בתעודות סל</t>
  </si>
  <si>
    <t>תעודות סל ישראליות</t>
  </si>
  <si>
    <t>סך הכל תעודות סל ישראליות</t>
  </si>
  <si>
    <t>תעודת סל זרה</t>
  </si>
  <si>
    <t>First Trust Portfolios</t>
  </si>
  <si>
    <t>Van Eck ETF</t>
  </si>
  <si>
    <t>KRANESHARES</t>
  </si>
  <si>
    <t>Mirae Asset Global Discovery Fund</t>
  </si>
  <si>
    <t>Global X Management Co LLc</t>
  </si>
  <si>
    <t>LYXOR ETF</t>
  </si>
  <si>
    <t>US GLOBAL JETS</t>
  </si>
  <si>
    <t>Vanguard Group</t>
  </si>
  <si>
    <t>DB x TRACKERS</t>
  </si>
  <si>
    <t>Deka MDAX UCITS ETF</t>
  </si>
  <si>
    <t>סך הכל תעודות סל זרות</t>
  </si>
  <si>
    <t>סך הכל עמלות ניהול חיצוני</t>
  </si>
  <si>
    <t>נספח 1 - 2234קלע השתלמות לעוס מסלול כללי -  סך התשלומים ששולמו בגין כל סוג של הוצאה ישירה לשנה המסתיימת ביום 30/12/2021</t>
  </si>
  <si>
    <t>נספח 1 - 2235קלע השתלמות לעוס אגח עד 25 -  סך התשלומים ששולמו בגין כל סוג של הוצאה ישירה לשנה המסתיימת ביום 30/12/2021</t>
  </si>
  <si>
    <t>Liquidity</t>
  </si>
  <si>
    <t>קולר</t>
  </si>
  <si>
    <t>תשתיות ישראל 4</t>
  </si>
  <si>
    <t>Faropoint 9</t>
  </si>
  <si>
    <t>MV SENIOR 2</t>
  </si>
  <si>
    <t>דובר 10</t>
  </si>
  <si>
    <t>הלמן אלדובי - התחדשות עירונית</t>
  </si>
  <si>
    <t>יסודות נדלן ג' - מפעליות פועלים ופוס</t>
  </si>
  <si>
    <t>קלירמארק 3- מפעליות פועלים + פוס</t>
  </si>
  <si>
    <t>המילטון ליין 4</t>
  </si>
  <si>
    <t>אלקטרה נדלן 2</t>
  </si>
  <si>
    <t>פנתיאון ACCESS</t>
  </si>
  <si>
    <t>פורמה</t>
  </si>
  <si>
    <t>רוטשילד נדלן אדריס</t>
  </si>
  <si>
    <t>אייפקס מדיום מרקט ישראל</t>
  </si>
  <si>
    <t>IBI SECURED BRIDGE LOAN.LP</t>
  </si>
  <si>
    <t>IBI CCF</t>
  </si>
  <si>
    <t>אלפא הזדמנויות</t>
  </si>
  <si>
    <t>הלמן אלדובי P2P</t>
  </si>
  <si>
    <t>נוקד אקוויטי</t>
  </si>
  <si>
    <t>נוקד בונדס</t>
  </si>
  <si>
    <t>יתרת נכסים לסוף שנה קודמת</t>
  </si>
  <si>
    <t>Hereford Funds - Bin Yuan Grea</t>
  </si>
  <si>
    <t>ubs</t>
  </si>
  <si>
    <t>NHS SICAV</t>
  </si>
  <si>
    <t>BANOR SICAV</t>
  </si>
  <si>
    <t>Union Bancaire</t>
  </si>
  <si>
    <t>קסם קרנות נאמנות בע"מ</t>
  </si>
  <si>
    <t>הראל קרנות נאמנות בע"מ</t>
  </si>
  <si>
    <t>מגדל קרנות נאמנות בע"מ</t>
  </si>
  <si>
    <t>אי בי אי ניהול קרנות נאמנות בע"מ</t>
  </si>
  <si>
    <t>ב. סך תשלומים הנובעים מהשקעה בקרנות השקעה בחו"ל</t>
  </si>
  <si>
    <t>ח. סך תשלומים בגין השקעה בקרנות נאמנות ישראליות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</si>
</sst>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(* #,##0.00_);_(* \(#,##0.00\);_(* &quot;-&quot;??_);_(@_)"/>
    <numFmt numFmtId="165" formatCode="_ * #,##0.0_ ;_ * \-#,##0.0_ ;_ * &quot;-&quot;??_ ;_ @_ "/>
    <numFmt numFmtId="166" formatCode="_ * #,##0_ ;_ * \-#,##0_ ;_ * &quot;-&quot;??_ ;_ @_ "/>
  </numFmts>
  <fonts count="1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David"/>
      <family val="2"/>
      <charset val="177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  <charset val="177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6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Fill="1" applyBorder="1" applyAlignment="1">
      <alignment horizontal="right" readingOrder="2"/>
    </xf>
    <xf numFmtId="165" fontId="2" fillId="0" borderId="0" xfId="1" applyNumberFormat="1" applyFont="1" applyFill="1" applyBorder="1" applyAlignment="1">
      <alignment horizontal="right" readingOrder="2"/>
    </xf>
    <xf numFmtId="0" fontId="3" fillId="0" borderId="0" xfId="0" applyFont="1" applyFill="1" applyBorder="1" applyAlignment="1">
      <alignment readingOrder="2"/>
    </xf>
    <xf numFmtId="0" fontId="5" fillId="0" borderId="0" xfId="2" applyFont="1" applyFill="1" applyBorder="1" applyAlignment="1" applyProtection="1">
      <alignment horizontal="right"/>
    </xf>
    <xf numFmtId="165" fontId="2" fillId="0" borderId="0" xfId="1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166" fontId="2" fillId="0" borderId="0" xfId="1" applyNumberFormat="1" applyFont="1" applyFill="1" applyBorder="1" applyAlignment="1"/>
    <xf numFmtId="164" fontId="2" fillId="0" borderId="0" xfId="1" applyNumberFormat="1" applyFont="1" applyFill="1" applyBorder="1" applyAlignment="1"/>
    <xf numFmtId="0" fontId="3" fillId="0" borderId="0" xfId="0" applyFont="1" applyFill="1" applyBorder="1" applyAlignment="1">
      <alignment horizontal="right"/>
    </xf>
    <xf numFmtId="166" fontId="2" fillId="0" borderId="0" xfId="1" applyNumberFormat="1" applyFont="1" applyFill="1" applyBorder="1"/>
    <xf numFmtId="0" fontId="2" fillId="0" borderId="0" xfId="0" applyFont="1" applyFill="1" applyBorder="1" applyAlignment="1"/>
    <xf numFmtId="166" fontId="2" fillId="0" borderId="0" xfId="1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/>
    <xf numFmtId="164" fontId="7" fillId="0" borderId="0" xfId="0" applyNumberFormat="1" applyFont="1" applyFill="1" applyBorder="1" applyAlignment="1"/>
    <xf numFmtId="0" fontId="5" fillId="0" borderId="0" xfId="2" applyFont="1" applyFill="1" applyBorder="1" applyAlignment="1" applyProtection="1">
      <alignment horizontal="right" wrapText="1" readingOrder="2"/>
    </xf>
    <xf numFmtId="0" fontId="5" fillId="0" borderId="0" xfId="2" applyFont="1" applyFill="1" applyBorder="1" applyAlignment="1" applyProtection="1">
      <alignment horizontal="right" wrapText="1"/>
    </xf>
    <xf numFmtId="164" fontId="8" fillId="0" borderId="0" xfId="1" applyNumberFormat="1" applyFont="1" applyFill="1" applyBorder="1"/>
    <xf numFmtId="10" fontId="2" fillId="0" borderId="0" xfId="4" applyNumberFormat="1" applyFont="1" applyFill="1" applyBorder="1"/>
    <xf numFmtId="43" fontId="2" fillId="0" borderId="0" xfId="1" applyNumberFormat="1" applyFont="1" applyFill="1" applyBorder="1"/>
    <xf numFmtId="164" fontId="9" fillId="0" borderId="0" xfId="1" applyNumberFormat="1" applyFont="1" applyFill="1" applyBorder="1" applyAlignment="1"/>
    <xf numFmtId="0" fontId="9" fillId="0" borderId="0" xfId="0" applyFont="1" applyFill="1" applyBorder="1" applyAlignment="1">
      <alignment horizontal="right"/>
    </xf>
    <xf numFmtId="2" fontId="0" fillId="0" borderId="0" xfId="0" applyNumberFormat="1"/>
    <xf numFmtId="0" fontId="10" fillId="0" borderId="0" xfId="0" applyFont="1"/>
    <xf numFmtId="164" fontId="11" fillId="0" borderId="0" xfId="0" applyNumberFormat="1" applyFont="1" applyFill="1" applyBorder="1" applyAlignment="1"/>
    <xf numFmtId="4" fontId="12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5" fillId="0" borderId="0" xfId="2" applyFont="1" applyFill="1" applyBorder="1" applyAlignment="1" applyProtection="1">
      <alignment horizontal="right" wrapText="1" indent="3" readingOrder="2"/>
    </xf>
    <xf numFmtId="164" fontId="8" fillId="0" borderId="0" xfId="0" applyNumberFormat="1" applyFont="1" applyFill="1" applyBorder="1"/>
    <xf numFmtId="43" fontId="0" fillId="0" borderId="0" xfId="0" applyNumberFormat="1"/>
  </cellXfs>
  <cellStyles count="5">
    <cellStyle name="Comma" xfId="1" builtinId="3"/>
    <cellStyle name="Normal" xfId="0" builtinId="0"/>
    <cellStyle name="Normal 3" xfId="2" xr:uid="{00000000-0005-0000-0000-000002000000}"/>
    <cellStyle name="Normal 3 2" xfId="3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eetMetadata" Target="metadata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1;&#1500;&#1506;%20&#1492;&#1513;&#1514;&#1500;&#1502;&#1493;&#1514;/&#1489;&#1491;&#1497;&#1511;&#1514;%20&#1506;&#1502;&#1500;&#1493;&#1514;%20&#1489;&#1512;&#1493;&#1511;&#1512;&#1488;&#1494;%20&#1508;&#1497;&#1489;&#1493;&#1496;%2012.2021%20&#1511;&#1500;&#1506;%20-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פעלה בדיקת עמלות"/>
      <sheetName val="דוח תנועות FC דנאל"/>
      <sheetName val="מטריצת תעריפון"/>
      <sheetName val="מטריצת תעריפון דולר"/>
      <sheetName val="מטריצת תעריפון מטבעות"/>
      <sheetName val="DNL_TNU"/>
      <sheetName val="בקרה"/>
      <sheetName val="מטריצת ברוקרים"/>
      <sheetName val="VALIDATION"/>
      <sheetName val="Atlas_MF"/>
      <sheetName val="Atlas_MFTNU"/>
      <sheetName val="Manpik"/>
      <sheetName val="JUNK"/>
      <sheetName val="הפעלה דוח הוצאות ישירות"/>
      <sheetName val="נספח 1 - סך תשלומים ששולמו"/>
      <sheetName val="נספח 2 - עמלות והוצאות"/>
      <sheetName val="נספח 3 - עמלות ניהול חיצונ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D2" t="str">
            <v>קלע - השתלמות לעובדים סוציאליים</v>
          </cell>
        </row>
        <row r="3">
          <cell r="D3" t="str">
            <v>קרן השתלמות</v>
          </cell>
        </row>
        <row r="4">
          <cell r="D4">
            <v>44560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E41"/>
  <sheetViews>
    <sheetView rightToLeft="1" tabSelected="1" view="pageBreakPreview" zoomScale="60" zoomScaleNormal="100" workbookViewId="0">
      <selection activeCell="F23" sqref="F23"/>
    </sheetView>
  </sheetViews>
  <sheetFormatPr defaultRowHeight="15" x14ac:dyDescent="0.25"/>
  <cols>
    <col min="3" max="3" width="44.75" style="6" customWidth="1"/>
    <col min="4" max="4" width="11.125" style="5" bestFit="1" customWidth="1"/>
    <col min="5" max="5" width="9.875" bestFit="1" customWidth="1"/>
  </cols>
  <sheetData>
    <row r="1" spans="3:4" x14ac:dyDescent="0.25">
      <c r="C1" s="1" t="s">
        <v>0</v>
      </c>
      <c r="D1" s="2"/>
    </row>
    <row r="2" spans="3:4" x14ac:dyDescent="0.25">
      <c r="C2" s="3" t="s">
        <v>1</v>
      </c>
      <c r="D2" s="2" t="s">
        <v>2</v>
      </c>
    </row>
    <row r="3" spans="3:4" ht="15.75" x14ac:dyDescent="0.25">
      <c r="C3" s="16" t="s">
        <v>3</v>
      </c>
      <c r="D3" s="5">
        <f>D5+D4</f>
        <v>345.600953</v>
      </c>
    </row>
    <row r="4" spans="3:4" ht="15.75" x14ac:dyDescent="0.25">
      <c r="C4" s="4" t="s">
        <v>4</v>
      </c>
      <c r="D4" s="5">
        <f>'נספח 2'!D5</f>
        <v>5.3678900000000001</v>
      </c>
    </row>
    <row r="5" spans="3:4" ht="15.75" x14ac:dyDescent="0.25">
      <c r="C5" s="4" t="s">
        <v>5</v>
      </c>
      <c r="D5" s="5">
        <f>'נספח 2'!D12</f>
        <v>340.23306300000002</v>
      </c>
    </row>
    <row r="6" spans="3:4" ht="15.75" x14ac:dyDescent="0.25">
      <c r="C6" s="4"/>
      <c r="D6" s="5">
        <v>0</v>
      </c>
    </row>
    <row r="7" spans="3:4" ht="15.75" x14ac:dyDescent="0.25">
      <c r="C7" s="16" t="s">
        <v>6</v>
      </c>
      <c r="D7" s="5">
        <f>'נספח 2'!D18</f>
        <v>47.557999999999993</v>
      </c>
    </row>
    <row r="8" spans="3:4" ht="15.75" x14ac:dyDescent="0.25">
      <c r="C8" s="4" t="s">
        <v>7</v>
      </c>
      <c r="D8" s="5">
        <v>0</v>
      </c>
    </row>
    <row r="9" spans="3:4" ht="15.75" x14ac:dyDescent="0.25">
      <c r="C9" s="4" t="s">
        <v>8</v>
      </c>
      <c r="D9" s="5">
        <f>D7</f>
        <v>47.557999999999993</v>
      </c>
    </row>
    <row r="10" spans="3:4" ht="15.75" x14ac:dyDescent="0.25">
      <c r="C10" s="4"/>
      <c r="D10" s="5">
        <v>0</v>
      </c>
    </row>
    <row r="11" spans="3:4" ht="15.75" x14ac:dyDescent="0.25">
      <c r="C11" s="16" t="s">
        <v>9</v>
      </c>
      <c r="D11" s="5">
        <v>0</v>
      </c>
    </row>
    <row r="12" spans="3:4" ht="31.5" x14ac:dyDescent="0.25">
      <c r="C12" s="17" t="s">
        <v>10</v>
      </c>
      <c r="D12" s="5">
        <v>0</v>
      </c>
    </row>
    <row r="13" spans="3:4" ht="15.75" x14ac:dyDescent="0.25">
      <c r="C13" s="17" t="s">
        <v>11</v>
      </c>
      <c r="D13" s="5">
        <v>0</v>
      </c>
    </row>
    <row r="14" spans="3:4" ht="15.75" x14ac:dyDescent="0.25">
      <c r="C14" s="17" t="s">
        <v>12</v>
      </c>
      <c r="D14" s="5">
        <v>0</v>
      </c>
    </row>
    <row r="15" spans="3:4" ht="15.75" x14ac:dyDescent="0.25">
      <c r="C15" s="4"/>
    </row>
    <row r="16" spans="3:4" ht="15.75" x14ac:dyDescent="0.25">
      <c r="C16" s="16" t="s">
        <v>13</v>
      </c>
      <c r="D16" s="5">
        <f>D17+D19+D22+D23+D25+D24</f>
        <v>1469.3072665078691</v>
      </c>
    </row>
    <row r="17" spans="3:4" ht="31.5" x14ac:dyDescent="0.25">
      <c r="C17" s="17" t="s">
        <v>14</v>
      </c>
      <c r="D17" s="5">
        <f>'נספח 3'!D11+'נספח 3'!D12+'נספח 3'!D22+'נספח 3'!D24+'נספח 3'!D25</f>
        <v>264.165155462977</v>
      </c>
    </row>
    <row r="18" spans="3:4" ht="15.75" x14ac:dyDescent="0.25">
      <c r="C18" s="17" t="s">
        <v>132</v>
      </c>
      <c r="D18" s="5">
        <v>0</v>
      </c>
    </row>
    <row r="19" spans="3:4" ht="15.75" x14ac:dyDescent="0.25">
      <c r="C19" s="17" t="s">
        <v>15</v>
      </c>
      <c r="D19" s="5">
        <f>'נספח 3'!D26-'נספח 1'!D17</f>
        <v>587.3660030848921</v>
      </c>
    </row>
    <row r="20" spans="3:4" ht="31.5" x14ac:dyDescent="0.25">
      <c r="C20" s="17" t="s">
        <v>16</v>
      </c>
      <c r="D20" s="5">
        <v>0</v>
      </c>
    </row>
    <row r="21" spans="3:4" ht="15.75" x14ac:dyDescent="0.25">
      <c r="C21" s="17" t="s">
        <v>17</v>
      </c>
      <c r="D21" s="5">
        <v>0</v>
      </c>
    </row>
    <row r="22" spans="3:4" ht="15.75" x14ac:dyDescent="0.25">
      <c r="C22" s="17" t="s">
        <v>18</v>
      </c>
      <c r="D22" s="20">
        <f>'נספח 3'!D67</f>
        <v>4.7</v>
      </c>
    </row>
    <row r="23" spans="3:4" ht="15.75" x14ac:dyDescent="0.25">
      <c r="C23" s="17" t="s">
        <v>19</v>
      </c>
      <c r="D23" s="5">
        <f>'נספח 3'!D83-D24</f>
        <v>291.63175503900004</v>
      </c>
    </row>
    <row r="24" spans="3:4" ht="15.75" x14ac:dyDescent="0.25">
      <c r="C24" s="17" t="s">
        <v>133</v>
      </c>
      <c r="D24" s="5">
        <f>'נספח 3'!D35+'נספח 3'!D34</f>
        <v>16.180171151</v>
      </c>
    </row>
    <row r="25" spans="3:4" ht="15.75" x14ac:dyDescent="0.25">
      <c r="C25" s="17" t="s">
        <v>20</v>
      </c>
      <c r="D25" s="5">
        <f>'נספח 3'!D61-'נספח 1 מסלול 2'!D25</f>
        <v>305.26418176999994</v>
      </c>
    </row>
    <row r="26" spans="3:4" ht="15.75" x14ac:dyDescent="0.25">
      <c r="C26" s="4"/>
    </row>
    <row r="27" spans="3:4" ht="15.75" x14ac:dyDescent="0.25">
      <c r="C27" s="16" t="s">
        <v>21</v>
      </c>
      <c r="D27" s="5">
        <v>0</v>
      </c>
    </row>
    <row r="28" spans="3:4" ht="15.75" x14ac:dyDescent="0.25">
      <c r="C28" s="4" t="s">
        <v>22</v>
      </c>
    </row>
    <row r="29" spans="3:4" ht="15.75" x14ac:dyDescent="0.25">
      <c r="C29" s="4" t="s">
        <v>23</v>
      </c>
    </row>
    <row r="30" spans="3:4" ht="15.75" x14ac:dyDescent="0.25">
      <c r="C30" s="4"/>
    </row>
    <row r="31" spans="3:4" ht="15.75" x14ac:dyDescent="0.25">
      <c r="C31" s="16" t="s">
        <v>24</v>
      </c>
      <c r="D31" s="5">
        <f>D16+D3+D7</f>
        <v>1862.466219507869</v>
      </c>
    </row>
    <row r="32" spans="3:4" ht="15.75" x14ac:dyDescent="0.25">
      <c r="C32" s="4"/>
    </row>
    <row r="33" spans="3:5" ht="15.75" x14ac:dyDescent="0.25">
      <c r="C33" s="16" t="s">
        <v>25</v>
      </c>
    </row>
    <row r="34" spans="3:5" ht="47.25" x14ac:dyDescent="0.25">
      <c r="C34" s="17" t="s">
        <v>26</v>
      </c>
      <c r="D34" s="19">
        <f>D16/D37</f>
        <v>2.0451292785566479E-3</v>
      </c>
    </row>
    <row r="35" spans="3:5" ht="47.25" x14ac:dyDescent="0.25">
      <c r="C35" s="17" t="s">
        <v>27</v>
      </c>
      <c r="D35" s="19">
        <f>D31/D39</f>
        <v>2.6116777203633664E-3</v>
      </c>
    </row>
    <row r="36" spans="3:5" ht="15.75" hidden="1" x14ac:dyDescent="0.25">
      <c r="C36" s="4"/>
    </row>
    <row r="37" spans="3:5" ht="15.75" hidden="1" x14ac:dyDescent="0.25">
      <c r="C37" s="16" t="s">
        <v>28</v>
      </c>
      <c r="D37" s="5">
        <f>(723754.3+D39)/2</f>
        <v>718442.24319395307</v>
      </c>
      <c r="E37" s="5"/>
    </row>
    <row r="38" spans="3:5" hidden="1" x14ac:dyDescent="0.25"/>
    <row r="39" spans="3:5" ht="15.75" hidden="1" x14ac:dyDescent="0.25">
      <c r="C39" s="16" t="s">
        <v>122</v>
      </c>
      <c r="D39" s="18" vm="1">
        <v>713130.18638790608</v>
      </c>
    </row>
    <row r="40" spans="3:5" hidden="1" x14ac:dyDescent="0.25"/>
    <row r="41" spans="3:5" hidden="1" x14ac:dyDescent="0.25"/>
  </sheetData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E39"/>
  <sheetViews>
    <sheetView rightToLeft="1" workbookViewId="0">
      <selection activeCell="D35" sqref="D35"/>
    </sheetView>
  </sheetViews>
  <sheetFormatPr defaultRowHeight="15" x14ac:dyDescent="0.25"/>
  <cols>
    <col min="3" max="3" width="44.75" style="6" customWidth="1"/>
    <col min="4" max="4" width="11.125" style="5" bestFit="1" customWidth="1"/>
    <col min="5" max="5" width="9.875" bestFit="1" customWidth="1"/>
  </cols>
  <sheetData>
    <row r="1" spans="3:4" x14ac:dyDescent="0.25">
      <c r="C1" s="1" t="s">
        <v>99</v>
      </c>
      <c r="D1" s="2"/>
    </row>
    <row r="2" spans="3:4" x14ac:dyDescent="0.25">
      <c r="C2" s="3" t="s">
        <v>1</v>
      </c>
      <c r="D2" s="2" t="s">
        <v>2</v>
      </c>
    </row>
    <row r="3" spans="3:4" ht="15.75" x14ac:dyDescent="0.25">
      <c r="C3" s="16" t="s">
        <v>3</v>
      </c>
      <c r="D3" s="5">
        <v>341.9</v>
      </c>
    </row>
    <row r="4" spans="3:4" ht="15.75" x14ac:dyDescent="0.25">
      <c r="C4" s="4" t="s">
        <v>4</v>
      </c>
      <c r="D4" s="5">
        <v>0</v>
      </c>
    </row>
    <row r="5" spans="3:4" ht="15.75" x14ac:dyDescent="0.25">
      <c r="C5" s="4" t="s">
        <v>5</v>
      </c>
      <c r="D5" s="5">
        <f>D3</f>
        <v>341.9</v>
      </c>
    </row>
    <row r="6" spans="3:4" ht="15.75" x14ac:dyDescent="0.25">
      <c r="C6" s="4"/>
      <c r="D6" s="5">
        <v>0</v>
      </c>
    </row>
    <row r="7" spans="3:4" ht="15.75" x14ac:dyDescent="0.25">
      <c r="C7" s="16" t="s">
        <v>6</v>
      </c>
      <c r="D7" s="5">
        <f>D9</f>
        <v>45.507999999999996</v>
      </c>
    </row>
    <row r="8" spans="3:4" ht="15.75" x14ac:dyDescent="0.25">
      <c r="C8" s="4" t="s">
        <v>7</v>
      </c>
      <c r="D8" s="5">
        <v>0</v>
      </c>
    </row>
    <row r="9" spans="3:4" ht="15.75" x14ac:dyDescent="0.25">
      <c r="C9" s="4" t="s">
        <v>8</v>
      </c>
      <c r="D9" s="20">
        <f>25.9+19.608</f>
        <v>45.507999999999996</v>
      </c>
    </row>
    <row r="10" spans="3:4" ht="15.75" x14ac:dyDescent="0.25">
      <c r="C10" s="4"/>
      <c r="D10" s="5">
        <v>0</v>
      </c>
    </row>
    <row r="11" spans="3:4" ht="15.75" x14ac:dyDescent="0.25">
      <c r="C11" s="16" t="s">
        <v>9</v>
      </c>
      <c r="D11" s="5">
        <v>0</v>
      </c>
    </row>
    <row r="12" spans="3:4" ht="15.75" x14ac:dyDescent="0.25">
      <c r="C12" s="4" t="s">
        <v>10</v>
      </c>
      <c r="D12" s="5">
        <v>0</v>
      </c>
    </row>
    <row r="13" spans="3:4" ht="15.75" x14ac:dyDescent="0.25">
      <c r="C13" s="4" t="s">
        <v>11</v>
      </c>
      <c r="D13" s="5">
        <v>0</v>
      </c>
    </row>
    <row r="14" spans="3:4" ht="15.75" x14ac:dyDescent="0.25">
      <c r="C14" s="4" t="s">
        <v>12</v>
      </c>
      <c r="D14" s="5">
        <v>0</v>
      </c>
    </row>
    <row r="15" spans="3:4" ht="15.75" x14ac:dyDescent="0.25">
      <c r="C15" s="4"/>
    </row>
    <row r="16" spans="3:4" ht="15.75" x14ac:dyDescent="0.25">
      <c r="C16" s="16" t="s">
        <v>13</v>
      </c>
      <c r="D16" s="5">
        <f>+D22+D17+D19+D23+D25+D24</f>
        <v>1466.715266507869</v>
      </c>
    </row>
    <row r="17" spans="3:4" ht="31.5" x14ac:dyDescent="0.25">
      <c r="C17" s="17" t="s">
        <v>14</v>
      </c>
      <c r="D17" s="5">
        <f>'נספח 3'!D11+'נספח 3'!D12+'נספח 3'!D22+'נספח 3'!D24+'נספח 3'!D25</f>
        <v>264.165155462977</v>
      </c>
    </row>
    <row r="18" spans="3:4" ht="15.75" x14ac:dyDescent="0.25">
      <c r="C18" s="17" t="s">
        <v>132</v>
      </c>
      <c r="D18" s="5">
        <v>0</v>
      </c>
    </row>
    <row r="19" spans="3:4" ht="15.75" x14ac:dyDescent="0.25">
      <c r="C19" s="17" t="s">
        <v>15</v>
      </c>
      <c r="D19" s="5">
        <f>'נספח 3'!D26-'נספח 1'!D17</f>
        <v>587.3660030848921</v>
      </c>
    </row>
    <row r="20" spans="3:4" ht="31.5" x14ac:dyDescent="0.25">
      <c r="C20" s="17" t="s">
        <v>16</v>
      </c>
      <c r="D20" s="5">
        <v>0</v>
      </c>
    </row>
    <row r="21" spans="3:4" ht="15.75" x14ac:dyDescent="0.25">
      <c r="C21" s="17" t="s">
        <v>17</v>
      </c>
      <c r="D21" s="5">
        <v>0</v>
      </c>
    </row>
    <row r="22" spans="3:4" ht="15.75" x14ac:dyDescent="0.25">
      <c r="C22" s="17" t="s">
        <v>18</v>
      </c>
      <c r="D22" s="20">
        <f>'נספח 3'!D67-'נספח 1 מסלול 2'!D22</f>
        <v>4.5890000000000004</v>
      </c>
    </row>
    <row r="23" spans="3:4" ht="15.75" x14ac:dyDescent="0.25">
      <c r="C23" s="17" t="s">
        <v>19</v>
      </c>
      <c r="D23" s="5">
        <f>'נספח 3'!D83-'נספח 1 מסלול 2'!D23-D24</f>
        <v>289.13092619000008</v>
      </c>
    </row>
    <row r="24" spans="3:4" ht="15.75" x14ac:dyDescent="0.25">
      <c r="C24" s="17" t="s">
        <v>133</v>
      </c>
      <c r="D24" s="5">
        <v>16.2</v>
      </c>
    </row>
    <row r="25" spans="3:4" ht="15.75" x14ac:dyDescent="0.25">
      <c r="C25" s="17" t="s">
        <v>20</v>
      </c>
      <c r="D25" s="5">
        <f>'נספח 1'!D25</f>
        <v>305.26418176999994</v>
      </c>
    </row>
    <row r="26" spans="3:4" ht="15.75" x14ac:dyDescent="0.25">
      <c r="C26" s="4"/>
    </row>
    <row r="27" spans="3:4" ht="15.75" x14ac:dyDescent="0.25">
      <c r="C27" s="16" t="s">
        <v>21</v>
      </c>
      <c r="D27" s="5">
        <v>0</v>
      </c>
    </row>
    <row r="28" spans="3:4" ht="15.75" x14ac:dyDescent="0.25">
      <c r="C28" s="4" t="s">
        <v>22</v>
      </c>
    </row>
    <row r="29" spans="3:4" ht="15.75" x14ac:dyDescent="0.25">
      <c r="C29" s="4" t="s">
        <v>23</v>
      </c>
    </row>
    <row r="30" spans="3:4" ht="15.75" x14ac:dyDescent="0.25">
      <c r="C30" s="4"/>
    </row>
    <row r="31" spans="3:4" ht="15.75" x14ac:dyDescent="0.25">
      <c r="C31" s="16" t="s">
        <v>24</v>
      </c>
      <c r="D31" s="5">
        <f>D3+D16+D7</f>
        <v>1854.1232665078689</v>
      </c>
    </row>
    <row r="32" spans="3:4" ht="15.75" x14ac:dyDescent="0.25">
      <c r="C32" s="4"/>
    </row>
    <row r="33" spans="3:5" ht="15.75" x14ac:dyDescent="0.25">
      <c r="C33" s="16" t="s">
        <v>25</v>
      </c>
    </row>
    <row r="34" spans="3:5" ht="47.25" x14ac:dyDescent="0.25">
      <c r="C34" s="17" t="s">
        <v>26</v>
      </c>
      <c r="D34" s="19">
        <f>D16/D37</f>
        <v>2.0678662192796958E-3</v>
      </c>
    </row>
    <row r="35" spans="3:5" ht="47.25" x14ac:dyDescent="0.25">
      <c r="C35" s="17" t="s">
        <v>27</v>
      </c>
      <c r="D35" s="19">
        <f>D31/D39</f>
        <v>2.6392846055242085E-3</v>
      </c>
    </row>
    <row r="36" spans="3:5" ht="15.75" hidden="1" x14ac:dyDescent="0.25">
      <c r="C36" s="4"/>
    </row>
    <row r="37" spans="3:5" ht="15.75" hidden="1" x14ac:dyDescent="0.25">
      <c r="C37" s="16" t="s">
        <v>28</v>
      </c>
      <c r="D37" s="5">
        <f>(716068.7+D39)/2</f>
        <v>709289.24358499993</v>
      </c>
      <c r="E37" s="5"/>
    </row>
    <row r="38" spans="3:5" hidden="1" x14ac:dyDescent="0.25"/>
    <row r="39" spans="3:5" ht="15.75" hidden="1" x14ac:dyDescent="0.25">
      <c r="C39" s="16" t="s">
        <v>122</v>
      </c>
      <c r="D39" s="18" vm="3">
        <v>702509.78716999991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E41"/>
  <sheetViews>
    <sheetView rightToLeft="1" workbookViewId="0">
      <selection activeCell="D32" sqref="D32"/>
    </sheetView>
  </sheetViews>
  <sheetFormatPr defaultRowHeight="15" x14ac:dyDescent="0.25"/>
  <cols>
    <col min="3" max="3" width="48.125" style="6" customWidth="1"/>
    <col min="4" max="4" width="12.5" style="5" customWidth="1"/>
  </cols>
  <sheetData>
    <row r="1" spans="3:4" x14ac:dyDescent="0.25">
      <c r="C1" s="1" t="s">
        <v>100</v>
      </c>
      <c r="D1" s="2"/>
    </row>
    <row r="2" spans="3:4" x14ac:dyDescent="0.25">
      <c r="C2" s="3" t="s">
        <v>1</v>
      </c>
      <c r="D2" s="2" t="s">
        <v>2</v>
      </c>
    </row>
    <row r="3" spans="3:4" ht="15.75" x14ac:dyDescent="0.25">
      <c r="C3" s="16" t="s">
        <v>3</v>
      </c>
      <c r="D3" s="5">
        <v>3.7</v>
      </c>
    </row>
    <row r="4" spans="3:4" ht="15.75" x14ac:dyDescent="0.25">
      <c r="C4" s="4" t="s">
        <v>4</v>
      </c>
      <c r="D4" s="5">
        <v>0</v>
      </c>
    </row>
    <row r="5" spans="3:4" ht="15.75" x14ac:dyDescent="0.25">
      <c r="C5" s="4" t="s">
        <v>5</v>
      </c>
      <c r="D5" s="5">
        <v>3.7</v>
      </c>
    </row>
    <row r="6" spans="3:4" ht="15.75" x14ac:dyDescent="0.25">
      <c r="C6" s="4"/>
      <c r="D6" s="5">
        <v>0</v>
      </c>
    </row>
    <row r="7" spans="3:4" ht="15.75" x14ac:dyDescent="0.25">
      <c r="C7" s="16" t="s">
        <v>6</v>
      </c>
      <c r="D7" s="5">
        <v>2.0499999999999998</v>
      </c>
    </row>
    <row r="8" spans="3:4" ht="15.75" x14ac:dyDescent="0.25">
      <c r="C8" s="4" t="s">
        <v>7</v>
      </c>
    </row>
    <row r="9" spans="3:4" ht="15.75" x14ac:dyDescent="0.25">
      <c r="C9" s="4" t="s">
        <v>8</v>
      </c>
      <c r="D9" s="5">
        <v>2.0499999999999998</v>
      </c>
    </row>
    <row r="10" spans="3:4" ht="15.75" x14ac:dyDescent="0.25">
      <c r="C10" s="4"/>
      <c r="D10" s="5">
        <v>0</v>
      </c>
    </row>
    <row r="11" spans="3:4" ht="15.75" x14ac:dyDescent="0.25">
      <c r="C11" s="16" t="s">
        <v>9</v>
      </c>
      <c r="D11" s="5">
        <v>0</v>
      </c>
    </row>
    <row r="12" spans="3:4" ht="31.5" x14ac:dyDescent="0.25">
      <c r="C12" s="17" t="s">
        <v>10</v>
      </c>
      <c r="D12" s="5">
        <v>0</v>
      </c>
    </row>
    <row r="13" spans="3:4" ht="15.75" x14ac:dyDescent="0.25">
      <c r="C13" s="4" t="s">
        <v>11</v>
      </c>
      <c r="D13" s="5">
        <v>0</v>
      </c>
    </row>
    <row r="14" spans="3:4" ht="15.75" x14ac:dyDescent="0.25">
      <c r="C14" s="4" t="s">
        <v>12</v>
      </c>
      <c r="D14" s="5">
        <v>0</v>
      </c>
    </row>
    <row r="15" spans="3:4" ht="15.75" x14ac:dyDescent="0.25">
      <c r="C15" s="4"/>
    </row>
    <row r="16" spans="3:4" ht="15.75" x14ac:dyDescent="0.25">
      <c r="C16" s="16" t="s">
        <v>13</v>
      </c>
      <c r="D16" s="20">
        <f>D22+D23+D25</f>
        <v>3.0649648300000001</v>
      </c>
    </row>
    <row r="17" spans="3:5" ht="15.75" x14ac:dyDescent="0.25">
      <c r="C17" s="17" t="s">
        <v>14</v>
      </c>
      <c r="D17" s="5">
        <v>0</v>
      </c>
    </row>
    <row r="18" spans="3:5" ht="15.75" x14ac:dyDescent="0.25">
      <c r="C18" s="17" t="s">
        <v>132</v>
      </c>
      <c r="D18" s="5">
        <v>0</v>
      </c>
    </row>
    <row r="19" spans="3:5" ht="15.75" x14ac:dyDescent="0.25">
      <c r="C19" s="17" t="s">
        <v>15</v>
      </c>
      <c r="D19" s="5">
        <v>0</v>
      </c>
    </row>
    <row r="20" spans="3:5" ht="15.75" x14ac:dyDescent="0.25">
      <c r="C20" s="17" t="s">
        <v>16</v>
      </c>
      <c r="D20" s="5">
        <v>0</v>
      </c>
    </row>
    <row r="21" spans="3:5" ht="15.75" x14ac:dyDescent="0.25">
      <c r="C21" s="17" t="s">
        <v>17</v>
      </c>
      <c r="D21" s="5">
        <v>0</v>
      </c>
    </row>
    <row r="22" spans="3:5" ht="15.75" x14ac:dyDescent="0.25">
      <c r="C22" s="28" t="s">
        <v>18</v>
      </c>
      <c r="D22" s="29">
        <v>0.111</v>
      </c>
    </row>
    <row r="23" spans="3:5" ht="15.75" x14ac:dyDescent="0.25">
      <c r="C23" s="28" t="s">
        <v>19</v>
      </c>
      <c r="D23" s="29">
        <v>2.4809999999999999</v>
      </c>
    </row>
    <row r="24" spans="3:5" ht="15.75" x14ac:dyDescent="0.25">
      <c r="C24" s="28" t="s">
        <v>133</v>
      </c>
      <c r="D24" s="29">
        <v>0</v>
      </c>
      <c r="E24" s="30"/>
    </row>
    <row r="25" spans="3:5" ht="15.75" x14ac:dyDescent="0.25">
      <c r="C25" s="28" t="s">
        <v>20</v>
      </c>
      <c r="D25" s="29">
        <v>0.47296483</v>
      </c>
    </row>
    <row r="26" spans="3:5" ht="15.75" x14ac:dyDescent="0.25">
      <c r="C26" s="4"/>
    </row>
    <row r="27" spans="3:5" ht="15.75" x14ac:dyDescent="0.25">
      <c r="C27" s="16" t="s">
        <v>21</v>
      </c>
      <c r="D27" s="5">
        <v>0</v>
      </c>
    </row>
    <row r="28" spans="3:5" ht="15.75" x14ac:dyDescent="0.25">
      <c r="C28" s="4" t="s">
        <v>22</v>
      </c>
    </row>
    <row r="29" spans="3:5" ht="15.75" x14ac:dyDescent="0.25">
      <c r="C29" s="4" t="s">
        <v>23</v>
      </c>
    </row>
    <row r="30" spans="3:5" ht="15.75" x14ac:dyDescent="0.25">
      <c r="C30" s="4"/>
    </row>
    <row r="31" spans="3:5" ht="15.75" x14ac:dyDescent="0.25">
      <c r="C31" s="16" t="s">
        <v>24</v>
      </c>
      <c r="D31" s="5">
        <f>D3+D16+D7</f>
        <v>8.814964830000001</v>
      </c>
    </row>
    <row r="32" spans="3:5" ht="15.75" x14ac:dyDescent="0.25">
      <c r="C32" s="4"/>
    </row>
    <row r="33" spans="3:5" ht="15.75" x14ac:dyDescent="0.25">
      <c r="C33" s="16" t="s">
        <v>25</v>
      </c>
    </row>
    <row r="34" spans="3:5" ht="47.25" x14ac:dyDescent="0.25">
      <c r="C34" s="17" t="s">
        <v>26</v>
      </c>
      <c r="D34" s="19">
        <f>(D12+D16)/D37</f>
        <v>4.0511416518472596E-4</v>
      </c>
    </row>
    <row r="35" spans="3:5" ht="31.5" x14ac:dyDescent="0.25">
      <c r="C35" s="17" t="s">
        <v>27</v>
      </c>
      <c r="D35" s="19">
        <f>D31/D39</f>
        <v>1.1838995367881577E-3</v>
      </c>
      <c r="E35" s="19"/>
    </row>
    <row r="36" spans="3:5" ht="15.75" x14ac:dyDescent="0.25">
      <c r="C36" s="4"/>
    </row>
    <row r="37" spans="3:5" ht="15.75" hidden="1" x14ac:dyDescent="0.25">
      <c r="C37" s="16" t="s">
        <v>28</v>
      </c>
      <c r="D37" s="5">
        <f>(7685.66+D39)/2</f>
        <v>7565.6817099999998</v>
      </c>
    </row>
    <row r="38" spans="3:5" hidden="1" x14ac:dyDescent="0.25"/>
    <row r="39" spans="3:5" ht="15.75" hidden="1" x14ac:dyDescent="0.25">
      <c r="C39" s="16" t="s">
        <v>122</v>
      </c>
      <c r="D39" s="18" vm="2">
        <v>7445.7034199999998</v>
      </c>
    </row>
    <row r="40" spans="3:5" hidden="1" x14ac:dyDescent="0.25"/>
    <row r="41" spans="3:5" hidden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D35"/>
  <sheetViews>
    <sheetView rightToLeft="1" workbookViewId="0">
      <selection activeCell="D36" sqref="D36"/>
    </sheetView>
  </sheetViews>
  <sheetFormatPr defaultRowHeight="15" x14ac:dyDescent="0.25"/>
  <cols>
    <col min="3" max="3" width="54.75" style="7" customWidth="1"/>
    <col min="4" max="4" width="11.75" style="11" bestFit="1" customWidth="1"/>
  </cols>
  <sheetData>
    <row r="1" spans="3:4" x14ac:dyDescent="0.25">
      <c r="C1" s="7" t="s">
        <v>29</v>
      </c>
      <c r="D1" s="8"/>
    </row>
    <row r="2" spans="3:4" x14ac:dyDescent="0.25">
      <c r="C2" s="7" t="s">
        <v>1</v>
      </c>
      <c r="D2" s="9" t="s">
        <v>2</v>
      </c>
    </row>
    <row r="3" spans="3:4" x14ac:dyDescent="0.25">
      <c r="C3" s="7" t="s">
        <v>30</v>
      </c>
      <c r="D3" s="9" t="s">
        <v>31</v>
      </c>
    </row>
    <row r="4" spans="3:4" x14ac:dyDescent="0.25">
      <c r="C4" s="7" t="s">
        <v>32</v>
      </c>
      <c r="D4" s="9">
        <f>D5</f>
        <v>5.3678900000000001</v>
      </c>
    </row>
    <row r="5" spans="3:4" ht="14.25" x14ac:dyDescent="0.2">
      <c r="C5" s="22" t="s">
        <v>35</v>
      </c>
      <c r="D5" s="27">
        <v>5.3678900000000001</v>
      </c>
    </row>
    <row r="6" spans="3:4" x14ac:dyDescent="0.25">
      <c r="C6" s="7" t="s">
        <v>33</v>
      </c>
      <c r="D6" s="9" t="s">
        <v>31</v>
      </c>
    </row>
    <row r="7" spans="3:4" x14ac:dyDescent="0.25">
      <c r="C7" s="7" t="s">
        <v>34</v>
      </c>
      <c r="D7" s="9" t="s">
        <v>31</v>
      </c>
    </row>
    <row r="8" spans="3:4" ht="14.25" x14ac:dyDescent="0.2">
      <c r="C8" s="10" t="s">
        <v>36</v>
      </c>
      <c r="D8" s="21">
        <v>0.22837000000000002</v>
      </c>
    </row>
    <row r="9" spans="3:4" ht="14.25" x14ac:dyDescent="0.2">
      <c r="C9" s="10" t="s">
        <v>37</v>
      </c>
      <c r="D9" s="21">
        <v>206.35054299999999</v>
      </c>
    </row>
    <row r="10" spans="3:4" ht="14.25" x14ac:dyDescent="0.2">
      <c r="C10" s="10" t="s">
        <v>38</v>
      </c>
      <c r="D10" s="21">
        <v>0.60644000000000009</v>
      </c>
    </row>
    <row r="11" spans="3:4" ht="14.25" x14ac:dyDescent="0.2">
      <c r="C11" s="10" t="s">
        <v>39</v>
      </c>
      <c r="D11" s="21">
        <f>129.34771+3.7</f>
        <v>133.04771</v>
      </c>
    </row>
    <row r="12" spans="3:4" x14ac:dyDescent="0.25">
      <c r="C12" s="7" t="s">
        <v>40</v>
      </c>
      <c r="D12" s="9">
        <f>+D8+D9+D10+D11</f>
        <v>340.23306300000002</v>
      </c>
    </row>
    <row r="13" spans="3:4" x14ac:dyDescent="0.25">
      <c r="C13" s="7" t="s">
        <v>41</v>
      </c>
      <c r="D13" s="9">
        <f>D12+D4</f>
        <v>345.600953</v>
      </c>
    </row>
    <row r="14" spans="3:4" x14ac:dyDescent="0.25">
      <c r="D14" s="9"/>
    </row>
    <row r="15" spans="3:4" x14ac:dyDescent="0.25">
      <c r="C15" s="7" t="s">
        <v>42</v>
      </c>
      <c r="D15" s="9" t="s">
        <v>31</v>
      </c>
    </row>
    <row r="16" spans="3:4" x14ac:dyDescent="0.25">
      <c r="C16" s="7" t="s">
        <v>32</v>
      </c>
      <c r="D16" s="9" t="s">
        <v>31</v>
      </c>
    </row>
    <row r="17" spans="3:4" x14ac:dyDescent="0.25">
      <c r="C17" s="7" t="s">
        <v>33</v>
      </c>
      <c r="D17" s="9" t="s">
        <v>31</v>
      </c>
    </row>
    <row r="18" spans="3:4" x14ac:dyDescent="0.25">
      <c r="C18" s="10" t="s">
        <v>39</v>
      </c>
      <c r="D18" s="9">
        <f>'נספח 1 מסלול 2'!D9+'נספח 1 מסלול 1'!D9</f>
        <v>47.557999999999993</v>
      </c>
    </row>
    <row r="19" spans="3:4" x14ac:dyDescent="0.25">
      <c r="C19" s="7" t="s">
        <v>34</v>
      </c>
      <c r="D19" s="9" t="s">
        <v>31</v>
      </c>
    </row>
    <row r="20" spans="3:4" x14ac:dyDescent="0.25">
      <c r="C20" s="7" t="s">
        <v>40</v>
      </c>
      <c r="D20" s="21">
        <f>D18</f>
        <v>47.557999999999993</v>
      </c>
    </row>
    <row r="21" spans="3:4" x14ac:dyDescent="0.25">
      <c r="C21" s="7" t="s">
        <v>43</v>
      </c>
      <c r="D21" s="9" t="s">
        <v>31</v>
      </c>
    </row>
    <row r="22" spans="3:4" x14ac:dyDescent="0.25">
      <c r="D22" s="9"/>
    </row>
    <row r="23" spans="3:4" x14ac:dyDescent="0.25">
      <c r="C23" s="7" t="s">
        <v>44</v>
      </c>
      <c r="D23" s="9" t="s">
        <v>31</v>
      </c>
    </row>
    <row r="24" spans="3:4" x14ac:dyDescent="0.25">
      <c r="C24" s="7" t="s">
        <v>45</v>
      </c>
      <c r="D24" s="9" t="s">
        <v>31</v>
      </c>
    </row>
    <row r="25" spans="3:4" x14ac:dyDescent="0.25">
      <c r="C25" s="7" t="s">
        <v>46</v>
      </c>
      <c r="D25" s="9" t="s">
        <v>31</v>
      </c>
    </row>
    <row r="26" spans="3:4" x14ac:dyDescent="0.25">
      <c r="C26" s="7" t="s">
        <v>47</v>
      </c>
      <c r="D26" s="9" t="s">
        <v>31</v>
      </c>
    </row>
    <row r="27" spans="3:4" x14ac:dyDescent="0.25">
      <c r="C27" s="7" t="s">
        <v>48</v>
      </c>
      <c r="D27" s="9" t="s">
        <v>31</v>
      </c>
    </row>
    <row r="28" spans="3:4" x14ac:dyDescent="0.25">
      <c r="C28" s="7" t="s">
        <v>49</v>
      </c>
      <c r="D28" s="9" t="s">
        <v>31</v>
      </c>
    </row>
    <row r="29" spans="3:4" x14ac:dyDescent="0.25">
      <c r="C29" s="7" t="s">
        <v>50</v>
      </c>
      <c r="D29" s="9" t="s">
        <v>31</v>
      </c>
    </row>
    <row r="30" spans="3:4" x14ac:dyDescent="0.25">
      <c r="C30" s="7" t="s">
        <v>51</v>
      </c>
      <c r="D30" s="9" t="s">
        <v>31</v>
      </c>
    </row>
    <row r="31" spans="3:4" x14ac:dyDescent="0.25">
      <c r="C31" s="7" t="s">
        <v>52</v>
      </c>
      <c r="D31" s="9">
        <f>D13+D20</f>
        <v>393.158953</v>
      </c>
    </row>
    <row r="32" spans="3:4" hidden="1" x14ac:dyDescent="0.25">
      <c r="D32" s="9"/>
    </row>
    <row r="33" spans="3:4" hidden="1" x14ac:dyDescent="0.25">
      <c r="C33" s="7" t="s">
        <v>53</v>
      </c>
      <c r="D33" s="5">
        <v>718442.24319395307</v>
      </c>
    </row>
    <row r="34" spans="3:4" hidden="1" x14ac:dyDescent="0.25"/>
    <row r="35" spans="3:4" hidden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89"/>
  <sheetViews>
    <sheetView rightToLeft="1" workbookViewId="0">
      <selection activeCell="D85" sqref="D85"/>
    </sheetView>
  </sheetViews>
  <sheetFormatPr defaultRowHeight="15" x14ac:dyDescent="0.25"/>
  <cols>
    <col min="3" max="3" width="53.25" style="7" bestFit="1" customWidth="1"/>
    <col min="4" max="4" width="13.5" style="6" bestFit="1" customWidth="1"/>
  </cols>
  <sheetData>
    <row r="1" spans="3:4" x14ac:dyDescent="0.25">
      <c r="C1" s="7" t="s">
        <v>54</v>
      </c>
      <c r="D1" s="12"/>
    </row>
    <row r="2" spans="3:4" x14ac:dyDescent="0.25">
      <c r="C2" s="7" t="s">
        <v>1</v>
      </c>
      <c r="D2" s="11" t="s">
        <v>55</v>
      </c>
    </row>
    <row r="3" spans="3:4" x14ac:dyDescent="0.25">
      <c r="C3" s="13"/>
      <c r="D3" s="14" t="s">
        <v>31</v>
      </c>
    </row>
    <row r="4" spans="3:4" x14ac:dyDescent="0.25">
      <c r="C4" s="7" t="s">
        <v>56</v>
      </c>
      <c r="D4" s="14" t="s">
        <v>31</v>
      </c>
    </row>
    <row r="5" spans="3:4" ht="14.25" x14ac:dyDescent="0.2">
      <c r="C5" s="10" t="s">
        <v>101</v>
      </c>
      <c r="D5" s="14">
        <v>20.775561062681611</v>
      </c>
    </row>
    <row r="6" spans="3:4" ht="14.25" x14ac:dyDescent="0.2">
      <c r="C6" s="10" t="s">
        <v>102</v>
      </c>
      <c r="D6" s="14">
        <v>22.380060904420922</v>
      </c>
    </row>
    <row r="7" spans="3:4" ht="14.25" x14ac:dyDescent="0.2">
      <c r="C7" s="10" t="s">
        <v>103</v>
      </c>
      <c r="D7" s="14">
        <v>27.057433704856791</v>
      </c>
    </row>
    <row r="8" spans="3:4" ht="14.25" x14ac:dyDescent="0.2">
      <c r="C8" s="10" t="s">
        <v>104</v>
      </c>
      <c r="D8" s="14">
        <v>28.002862453300125</v>
      </c>
    </row>
    <row r="9" spans="3:4" ht="14.25" x14ac:dyDescent="0.2">
      <c r="C9" s="10" t="s">
        <v>105</v>
      </c>
      <c r="D9" s="14">
        <v>11.454065283768498</v>
      </c>
    </row>
    <row r="10" spans="3:4" ht="14.25" x14ac:dyDescent="0.2">
      <c r="C10" s="10" t="s">
        <v>106</v>
      </c>
      <c r="D10" s="14">
        <v>11.662710702124954</v>
      </c>
    </row>
    <row r="11" spans="3:4" ht="14.25" x14ac:dyDescent="0.2">
      <c r="C11" s="10" t="s">
        <v>107</v>
      </c>
      <c r="D11" s="14">
        <v>24.995302948072698</v>
      </c>
    </row>
    <row r="12" spans="3:4" ht="14.25" x14ac:dyDescent="0.2">
      <c r="C12" s="10" t="s">
        <v>108</v>
      </c>
      <c r="D12" s="14">
        <v>37.500666251556666</v>
      </c>
    </row>
    <row r="13" spans="3:4" ht="14.25" x14ac:dyDescent="0.2">
      <c r="C13" s="10" t="s">
        <v>109</v>
      </c>
      <c r="D13" s="14">
        <v>34.00196131833431</v>
      </c>
    </row>
    <row r="14" spans="3:4" ht="14.25" x14ac:dyDescent="0.2">
      <c r="C14" s="10" t="s">
        <v>110</v>
      </c>
      <c r="D14" s="14">
        <v>45.721437422166872</v>
      </c>
    </row>
    <row r="15" spans="3:4" ht="14.25" x14ac:dyDescent="0.2">
      <c r="C15" s="10" t="s">
        <v>111</v>
      </c>
      <c r="D15" s="14">
        <v>59.209356906050587</v>
      </c>
    </row>
    <row r="16" spans="3:4" ht="14.25" x14ac:dyDescent="0.2">
      <c r="C16" s="10" t="s">
        <v>112</v>
      </c>
      <c r="D16" s="14">
        <v>10.627081850972447</v>
      </c>
    </row>
    <row r="17" spans="3:4" ht="14.25" x14ac:dyDescent="0.2">
      <c r="C17" s="10" t="s">
        <v>113</v>
      </c>
      <c r="D17" s="14">
        <v>52.554728318804479</v>
      </c>
    </row>
    <row r="18" spans="3:4" ht="14.25" x14ac:dyDescent="0.2">
      <c r="C18" s="10" t="s">
        <v>114</v>
      </c>
      <c r="D18" s="14">
        <v>5.5680721179063362</v>
      </c>
    </row>
    <row r="19" spans="3:4" ht="14.25" x14ac:dyDescent="0.2">
      <c r="C19" s="10" t="s">
        <v>115</v>
      </c>
      <c r="D19" s="14">
        <v>105.90278231531833</v>
      </c>
    </row>
    <row r="20" spans="3:4" ht="14.25" x14ac:dyDescent="0.2">
      <c r="C20" s="10" t="s">
        <v>116</v>
      </c>
      <c r="D20" s="14">
        <v>69.222560696888195</v>
      </c>
    </row>
    <row r="21" spans="3:4" ht="14.25" x14ac:dyDescent="0.2">
      <c r="C21" s="10" t="s">
        <v>117</v>
      </c>
      <c r="D21" s="14">
        <v>66.471758027297682</v>
      </c>
    </row>
    <row r="22" spans="3:4" ht="14.25" x14ac:dyDescent="0.2">
      <c r="C22" s="10" t="s">
        <v>118</v>
      </c>
      <c r="D22" s="14">
        <v>44.092588010882295</v>
      </c>
    </row>
    <row r="23" spans="3:4" ht="14.25" x14ac:dyDescent="0.2">
      <c r="C23" s="10" t="s">
        <v>119</v>
      </c>
      <c r="D23" s="14">
        <v>16.75357</v>
      </c>
    </row>
    <row r="24" spans="3:4" ht="14.25" x14ac:dyDescent="0.2">
      <c r="C24" s="10" t="s">
        <v>120</v>
      </c>
      <c r="D24" s="14">
        <v>107.89739821434517</v>
      </c>
    </row>
    <row r="25" spans="3:4" ht="14.25" x14ac:dyDescent="0.2">
      <c r="C25" s="10" t="s">
        <v>121</v>
      </c>
      <c r="D25" s="14">
        <v>49.67920003812015</v>
      </c>
    </row>
    <row r="26" spans="3:4" x14ac:dyDescent="0.25">
      <c r="C26" s="7" t="s">
        <v>57</v>
      </c>
      <c r="D26" s="15">
        <f>SUM(D5:D25)</f>
        <v>851.53115854786915</v>
      </c>
    </row>
    <row r="27" spans="3:4" x14ac:dyDescent="0.25">
      <c r="D27" s="15"/>
    </row>
    <row r="28" spans="3:4" x14ac:dyDescent="0.25">
      <c r="C28" s="7" t="s">
        <v>58</v>
      </c>
      <c r="D28" s="14" t="s">
        <v>31</v>
      </c>
    </row>
    <row r="29" spans="3:4" x14ac:dyDescent="0.25">
      <c r="C29" s="7" t="s">
        <v>59</v>
      </c>
      <c r="D29" s="14" t="s">
        <v>31</v>
      </c>
    </row>
    <row r="30" spans="3:4" x14ac:dyDescent="0.25">
      <c r="C30" s="7" t="s">
        <v>60</v>
      </c>
      <c r="D30" s="14" t="s">
        <v>31</v>
      </c>
    </row>
    <row r="31" spans="3:4" x14ac:dyDescent="0.25">
      <c r="D31" s="14"/>
    </row>
    <row r="32" spans="3:4" x14ac:dyDescent="0.25">
      <c r="C32" s="7" t="s">
        <v>61</v>
      </c>
      <c r="D32" s="15"/>
    </row>
    <row r="33" spans="3:5" x14ac:dyDescent="0.25">
      <c r="C33" s="7" t="s">
        <v>62</v>
      </c>
      <c r="D33" s="14"/>
    </row>
    <row r="34" spans="3:5" ht="14.25" x14ac:dyDescent="0.2">
      <c r="C34" s="22" t="s">
        <v>128</v>
      </c>
      <c r="D34" s="25">
        <v>2.2999999999999998</v>
      </c>
      <c r="E34" s="24"/>
    </row>
    <row r="35" spans="3:5" ht="14.25" x14ac:dyDescent="0.2">
      <c r="C35" s="10" t="s">
        <v>131</v>
      </c>
      <c r="D35" s="26">
        <f>6.880171151+3.5+3.5</f>
        <v>13.880171150999999</v>
      </c>
    </row>
    <row r="36" spans="3:5" x14ac:dyDescent="0.25">
      <c r="C36" s="7" t="s">
        <v>63</v>
      </c>
      <c r="D36" s="14"/>
    </row>
    <row r="37" spans="3:5" ht="14.25" x14ac:dyDescent="0.2">
      <c r="C37" s="10" t="s">
        <v>92</v>
      </c>
      <c r="D37" s="14">
        <v>1.5315198600000017</v>
      </c>
    </row>
    <row r="38" spans="3:5" ht="14.25" x14ac:dyDescent="0.2">
      <c r="C38" s="10" t="s">
        <v>64</v>
      </c>
      <c r="D38" s="14">
        <v>0.31</v>
      </c>
    </row>
    <row r="39" spans="3:5" ht="14.25" x14ac:dyDescent="0.2">
      <c r="C39" s="10" t="s">
        <v>65</v>
      </c>
      <c r="D39" s="14">
        <v>0.56000000000000005</v>
      </c>
    </row>
    <row r="40" spans="3:5" ht="14.25" x14ac:dyDescent="0.2">
      <c r="C40" s="10" t="s">
        <v>66</v>
      </c>
      <c r="D40" s="14">
        <v>1.052811714</v>
      </c>
    </row>
    <row r="41" spans="3:5" ht="14.25" x14ac:dyDescent="0.2">
      <c r="C41" s="10" t="s">
        <v>67</v>
      </c>
      <c r="D41" s="14">
        <v>6.2384416999999998E-2</v>
      </c>
    </row>
    <row r="42" spans="3:5" ht="14.25" x14ac:dyDescent="0.2">
      <c r="C42" s="10" t="s">
        <v>123</v>
      </c>
      <c r="D42" s="14">
        <v>0.62900457599999982</v>
      </c>
    </row>
    <row r="43" spans="3:5" ht="14.25" x14ac:dyDescent="0.2">
      <c r="C43" s="10" t="s">
        <v>68</v>
      </c>
      <c r="D43" s="14">
        <v>14.620004197000005</v>
      </c>
    </row>
    <row r="44" spans="3:5" ht="14.25" x14ac:dyDescent="0.2">
      <c r="C44" s="10" t="s">
        <v>69</v>
      </c>
      <c r="D44" s="14">
        <v>12.108631995000001</v>
      </c>
    </row>
    <row r="45" spans="3:5" ht="14.25" x14ac:dyDescent="0.2">
      <c r="C45" s="10" t="s">
        <v>70</v>
      </c>
      <c r="D45" s="14">
        <v>5.105321534000006</v>
      </c>
    </row>
    <row r="46" spans="3:5" ht="14.25" x14ac:dyDescent="0.2">
      <c r="C46" s="10" t="s">
        <v>71</v>
      </c>
      <c r="D46" s="14">
        <v>10.873410380999989</v>
      </c>
    </row>
    <row r="47" spans="3:5" ht="14.25" x14ac:dyDescent="0.2">
      <c r="C47" s="10" t="s">
        <v>72</v>
      </c>
      <c r="D47" s="14">
        <v>17.113111438000008</v>
      </c>
    </row>
    <row r="48" spans="3:5" ht="14.25" x14ac:dyDescent="0.2">
      <c r="C48" s="10" t="s">
        <v>73</v>
      </c>
      <c r="D48" s="14">
        <v>1.7518628779999994</v>
      </c>
    </row>
    <row r="49" spans="2:6" ht="14.25" x14ac:dyDescent="0.2">
      <c r="C49" s="10" t="s">
        <v>124</v>
      </c>
      <c r="D49" s="14">
        <v>43.14</v>
      </c>
    </row>
    <row r="50" spans="2:6" ht="14.25" x14ac:dyDescent="0.2">
      <c r="C50" s="10" t="s">
        <v>125</v>
      </c>
      <c r="D50" s="14">
        <v>15.788509445000013</v>
      </c>
    </row>
    <row r="51" spans="2:6" ht="14.25" x14ac:dyDescent="0.2">
      <c r="C51" s="10" t="s">
        <v>74</v>
      </c>
      <c r="D51" s="14">
        <v>58.29097974999997</v>
      </c>
    </row>
    <row r="52" spans="2:6" ht="14.25" x14ac:dyDescent="0.2">
      <c r="C52" s="10" t="s">
        <v>75</v>
      </c>
      <c r="D52" s="14">
        <v>4.3520509369999996</v>
      </c>
    </row>
    <row r="53" spans="2:6" ht="14.25" x14ac:dyDescent="0.2">
      <c r="C53" s="10" t="s">
        <v>76</v>
      </c>
      <c r="D53" s="14">
        <v>39.62579103399996</v>
      </c>
    </row>
    <row r="54" spans="2:6" ht="14.25" x14ac:dyDescent="0.2">
      <c r="C54" s="10" t="s">
        <v>77</v>
      </c>
      <c r="D54" s="14">
        <v>7.4867258989999987</v>
      </c>
    </row>
    <row r="55" spans="2:6" ht="14.25" x14ac:dyDescent="0.2">
      <c r="C55" s="10" t="s">
        <v>78</v>
      </c>
      <c r="D55" s="14">
        <v>5.2613518789999949</v>
      </c>
    </row>
    <row r="56" spans="2:6" ht="14.25" x14ac:dyDescent="0.2">
      <c r="C56" s="10" t="s">
        <v>79</v>
      </c>
      <c r="D56" s="14">
        <v>8.5905787040000003</v>
      </c>
    </row>
    <row r="57" spans="2:6" ht="14.25" x14ac:dyDescent="0.2">
      <c r="C57" s="10" t="s">
        <v>126</v>
      </c>
      <c r="D57" s="14">
        <v>5.451775335999999</v>
      </c>
    </row>
    <row r="58" spans="2:6" ht="14.25" x14ac:dyDescent="0.2">
      <c r="C58" s="10" t="s">
        <v>127</v>
      </c>
      <c r="D58" s="14">
        <v>2.6123642660000033</v>
      </c>
    </row>
    <row r="59" spans="2:6" ht="14.25" x14ac:dyDescent="0.2">
      <c r="C59" s="10" t="s">
        <v>80</v>
      </c>
      <c r="D59" s="14">
        <v>33.064610477000038</v>
      </c>
    </row>
    <row r="60" spans="2:6" ht="14.25" x14ac:dyDescent="0.2">
      <c r="C60" s="10" t="s">
        <v>81</v>
      </c>
      <c r="D60" s="14">
        <v>0.17417473199999994</v>
      </c>
    </row>
    <row r="61" spans="2:6" x14ac:dyDescent="0.25">
      <c r="C61" s="7" t="s">
        <v>82</v>
      </c>
      <c r="D61" s="15">
        <f>SUM(D34:D60)</f>
        <v>305.73714659999996</v>
      </c>
    </row>
    <row r="62" spans="2:6" x14ac:dyDescent="0.25">
      <c r="C62" s="7" t="s">
        <v>83</v>
      </c>
      <c r="D62" s="14" t="s">
        <v>31</v>
      </c>
    </row>
    <row r="63" spans="2:6" x14ac:dyDescent="0.25">
      <c r="C63" s="7" t="s">
        <v>84</v>
      </c>
      <c r="D63" s="14">
        <v>0</v>
      </c>
    </row>
    <row r="64" spans="2:6" ht="14.25" x14ac:dyDescent="0.2">
      <c r="B64" s="10"/>
      <c r="C64" s="10" t="s">
        <v>129</v>
      </c>
      <c r="D64" s="23">
        <v>2</v>
      </c>
      <c r="E64" s="10"/>
      <c r="F64" s="14"/>
    </row>
    <row r="65" spans="2:6" ht="14.25" x14ac:dyDescent="0.2">
      <c r="B65" s="10"/>
      <c r="C65" s="10" t="s">
        <v>130</v>
      </c>
      <c r="D65" s="23">
        <v>0.14000000000000001</v>
      </c>
      <c r="E65" s="10"/>
      <c r="F65" s="14"/>
    </row>
    <row r="66" spans="2:6" ht="14.25" x14ac:dyDescent="0.2">
      <c r="B66" s="10"/>
      <c r="C66" s="10" t="s">
        <v>128</v>
      </c>
      <c r="D66" s="23">
        <v>2.56</v>
      </c>
      <c r="E66" s="10"/>
      <c r="F66" s="14"/>
    </row>
    <row r="67" spans="2:6" x14ac:dyDescent="0.25">
      <c r="C67" s="7" t="s">
        <v>85</v>
      </c>
      <c r="D67" s="15">
        <f>SUM(D64:D66)</f>
        <v>4.7</v>
      </c>
    </row>
    <row r="68" spans="2:6" x14ac:dyDescent="0.25">
      <c r="C68" s="7" t="s">
        <v>86</v>
      </c>
      <c r="D68" s="14"/>
    </row>
    <row r="69" spans="2:6" ht="14.25" x14ac:dyDescent="0.2">
      <c r="C69" s="10" t="s">
        <v>87</v>
      </c>
      <c r="D69" s="14">
        <v>3.2540530299999948</v>
      </c>
    </row>
    <row r="70" spans="2:6" ht="14.25" x14ac:dyDescent="0.2">
      <c r="C70" s="10" t="s">
        <v>64</v>
      </c>
      <c r="D70" s="14">
        <v>72.092036141000278</v>
      </c>
    </row>
    <row r="71" spans="2:6" ht="14.25" x14ac:dyDescent="0.2">
      <c r="C71" s="10" t="s">
        <v>65</v>
      </c>
      <c r="D71" s="14">
        <v>16.897057490999945</v>
      </c>
    </row>
    <row r="72" spans="2:6" ht="14.25" x14ac:dyDescent="0.2">
      <c r="C72" s="10" t="s">
        <v>68</v>
      </c>
      <c r="D72" s="14">
        <v>39.478110661999729</v>
      </c>
    </row>
    <row r="73" spans="2:6" ht="14.25" x14ac:dyDescent="0.2">
      <c r="C73" s="10" t="s">
        <v>88</v>
      </c>
      <c r="D73" s="14">
        <v>12.212970387000011</v>
      </c>
    </row>
    <row r="74" spans="2:6" ht="14.25" x14ac:dyDescent="0.2">
      <c r="C74" s="10" t="s">
        <v>89</v>
      </c>
      <c r="D74" s="14">
        <v>58.802099358000042</v>
      </c>
    </row>
    <row r="75" spans="2:6" ht="14.25" x14ac:dyDescent="0.2">
      <c r="C75" s="10" t="s">
        <v>90</v>
      </c>
      <c r="D75" s="14">
        <v>20.451926538000023</v>
      </c>
    </row>
    <row r="76" spans="2:6" ht="14.25" x14ac:dyDescent="0.2">
      <c r="C76" s="10" t="s">
        <v>91</v>
      </c>
      <c r="D76" s="14">
        <v>37.251235810999951</v>
      </c>
    </row>
    <row r="77" spans="2:6" ht="14.25" x14ac:dyDescent="0.2">
      <c r="C77" s="10" t="s">
        <v>92</v>
      </c>
      <c r="D77" s="14">
        <v>6.783800215000003</v>
      </c>
    </row>
    <row r="78" spans="2:6" ht="14.25" x14ac:dyDescent="0.2">
      <c r="C78" s="10" t="s">
        <v>93</v>
      </c>
      <c r="D78" s="14">
        <v>4.2813856160000059</v>
      </c>
    </row>
    <row r="79" spans="2:6" ht="14.25" x14ac:dyDescent="0.2">
      <c r="C79" s="10" t="s">
        <v>67</v>
      </c>
      <c r="D79" s="14">
        <v>19.651429675999992</v>
      </c>
    </row>
    <row r="80" spans="2:6" ht="14.25" x14ac:dyDescent="0.2">
      <c r="C80" s="10" t="s">
        <v>94</v>
      </c>
      <c r="D80" s="14">
        <v>5.2141030000000166</v>
      </c>
    </row>
    <row r="81" spans="3:5" ht="14.25" x14ac:dyDescent="0.2">
      <c r="C81" s="10" t="s">
        <v>95</v>
      </c>
      <c r="D81" s="14">
        <v>11.419748865999999</v>
      </c>
    </row>
    <row r="82" spans="3:5" ht="14.25" x14ac:dyDescent="0.2">
      <c r="C82" s="10" t="s">
        <v>96</v>
      </c>
      <c r="D82" s="14">
        <v>2.1969398999999994E-2</v>
      </c>
    </row>
    <row r="83" spans="3:5" x14ac:dyDescent="0.25">
      <c r="C83" s="7" t="s">
        <v>97</v>
      </c>
      <c r="D83" s="15">
        <f>SUM(D69:D82)</f>
        <v>307.81192619000007</v>
      </c>
    </row>
    <row r="84" spans="3:5" x14ac:dyDescent="0.25">
      <c r="C84" s="7" t="s">
        <v>98</v>
      </c>
      <c r="D84" s="15">
        <f>D26+D61+D67+D83</f>
        <v>1469.7802313378693</v>
      </c>
      <c r="E84" s="9"/>
    </row>
    <row r="85" spans="3:5" x14ac:dyDescent="0.25">
      <c r="D85" s="15"/>
    </row>
    <row r="86" spans="3:5" hidden="1" x14ac:dyDescent="0.25">
      <c r="C86" s="7" t="s">
        <v>53</v>
      </c>
      <c r="D86" s="5">
        <v>718442.24319395307</v>
      </c>
    </row>
    <row r="87" spans="3:5" hidden="1" x14ac:dyDescent="0.25"/>
    <row r="88" spans="3:5" hidden="1" x14ac:dyDescent="0.25"/>
    <row r="89" spans="3:5" hidden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5</vt:i4>
      </vt:variant>
      <vt:variant>
        <vt:lpstr>טווחים בעלי שם</vt:lpstr>
      </vt:variant>
      <vt:variant>
        <vt:i4>1</vt:i4>
      </vt:variant>
    </vt:vector>
  </HeadingPairs>
  <TitlesOfParts>
    <vt:vector size="6" baseType="lpstr">
      <vt:lpstr>נספח 1</vt:lpstr>
      <vt:lpstr>נספח 1 מסלול 1</vt:lpstr>
      <vt:lpstr>נספח 1 מסלול 2</vt:lpstr>
      <vt:lpstr>נספח 2</vt:lpstr>
      <vt:lpstr>נספח 3</vt:lpstr>
      <vt:lpstr>'נספח 1'!WPrint_Area_W</vt:lpstr>
    </vt:vector>
  </TitlesOfParts>
  <Company>BLL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Porat Yaniv</dc:creator>
  <cp:lastModifiedBy>itay</cp:lastModifiedBy>
  <cp:lastPrinted>2022-03-15T14:09:45Z</cp:lastPrinted>
  <dcterms:created xsi:type="dcterms:W3CDTF">2022-02-16T13:07:41Z</dcterms:created>
  <dcterms:modified xsi:type="dcterms:W3CDTF">2022-03-15T14:09:56Z</dcterms:modified>
</cp:coreProperties>
</file>